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<sst xmlns="http://schemas.openxmlformats.org/spreadsheetml/2006/main" count="193" uniqueCount="53">
  <si>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</si>
  <si>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</si>
  <si>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</si>
  <si>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</si>
  <si>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</si>
  <si>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</si>
  <si>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</si>
  <si>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</si>
  <si>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</si>
  <si>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</si>
  <si>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</si>
  <si>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</si>
  <si>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</si>
  <si>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</si>
  <si>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</si>
  <si>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</si>
  <si>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</si>
  <si>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</si>
  <si>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</si>
  <si>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</si>
  <si>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</si>
  <si>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</si>
  <si>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16</t>
  </si>
  <si>
    <t>4</t>
  </si>
  <si>
    <t>8</t>
  </si>
  <si>
    <t>10</t>
  </si>
  <si>
    <t>14</t>
  </si>
  <si>
    <t>18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</si>
  <si>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</si>
  <si>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</si>
  <si>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37</t>
  </si>
  <si>
    <t>4.Проведение технической инвентаризации</t>
  </si>
  <si>
    <t>1 раз в 2 года</t>
  </si>
  <si>
    <t xml:space="preserve">Лот 3 Соломбальский территориальный округ </t>
  </si>
  <si>
    <t>ул. Кедрова</t>
  </si>
  <si>
    <t>ул. Маяковского</t>
  </si>
  <si>
    <t>ул. Ярославская</t>
  </si>
  <si>
    <t>ул. Гуляева</t>
  </si>
  <si>
    <t>55</t>
  </si>
  <si>
    <t>83</t>
  </si>
  <si>
    <t>105</t>
  </si>
  <si>
    <t>107</t>
  </si>
  <si>
    <t>61,1</t>
  </si>
  <si>
    <t>116</t>
  </si>
  <si>
    <t>116,1</t>
  </si>
  <si>
    <t>118</t>
  </si>
  <si>
    <t>28,1</t>
  </si>
  <si>
    <t>120,1</t>
  </si>
  <si>
    <t>120,3</t>
  </si>
  <si>
    <t>ул. Советская</t>
  </si>
  <si>
    <t>79</t>
  </si>
  <si>
    <t>81</t>
  </si>
  <si>
    <t>ул. Адмирала Кузнецова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</si>
</sst>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72" fontId="1" fillId="33" borderId="0" xfId="0" applyNumberFormat="1" applyFont="1" applyFill="1" applyAlignment="1">
      <alignment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20" xfId="52" applyNumberFormat="1" applyFont="1" applyFill="1" applyBorder="1" applyAlignment="1">
      <alignment horizontal="center" vertical="center" wrapText="1"/>
      <protection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49" fontId="6" fillId="33" borderId="2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" fontId="1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82" zoomScaleNormal="82" zoomScaleSheetLayoutView="100" zoomScalePageLayoutView="34" workbookViewId="0" topLeftCell="A4">
      <selection activeCell="N36" sqref="N3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9" width="12.75390625" style="1" customWidth="1"/>
    <col min="20" max="20" width="9.125" style="1" customWidth="1"/>
    <col min="21" max="21" width="14.125" style="1" customWidth="1"/>
    <col min="22" max="16384" width="9.125" style="1" customWidth="1"/>
  </cols>
  <sheetData>
    <row r="1" spans="2:7" s="5" customFormat="1" ht="27" customHeight="1">
      <c r="B1" s="6"/>
      <c r="C1" s="45" t="s">
        <v>28</v>
      </c>
      <c r="D1" s="45"/>
      <c r="E1" s="45"/>
      <c r="F1" s="45"/>
      <c r="G1" s="9"/>
    </row>
    <row r="2" spans="2:7" s="5" customFormat="1" ht="42.75" customHeight="1">
      <c r="B2" s="7"/>
      <c r="C2" s="45" t="s">
        <v>29</v>
      </c>
      <c r="D2" s="45"/>
      <c r="E2" s="45"/>
      <c r="F2" s="45"/>
      <c r="G2" s="30"/>
    </row>
    <row r="3" spans="1:2" s="8" customFormat="1" ht="63" customHeight="1">
      <c r="A3" s="46" t="s">
        <v>20</v>
      </c>
      <c r="B3" s="46"/>
    </row>
    <row r="4" spans="1:2" s="5" customFormat="1" ht="18.75" customHeight="1">
      <c r="A4" s="49" t="s">
        <v>33</v>
      </c>
      <c r="B4" s="49"/>
    </row>
    <row r="5" spans="1:19" s="9" customFormat="1" ht="39" customHeight="1">
      <c r="A5" s="47" t="s">
        <v>7</v>
      </c>
      <c r="B5" s="48" t="s">
        <v>8</v>
      </c>
      <c r="C5" s="37" t="s">
        <v>34</v>
      </c>
      <c r="D5" s="37" t="s">
        <v>35</v>
      </c>
      <c r="E5" s="38" t="s">
        <v>36</v>
      </c>
      <c r="F5" s="38" t="s">
        <v>36</v>
      </c>
      <c r="G5" s="38" t="s">
        <v>37</v>
      </c>
      <c r="H5" s="38" t="s">
        <v>37</v>
      </c>
      <c r="I5" s="38" t="s">
        <v>52</v>
      </c>
      <c r="J5" s="38" t="s">
        <v>36</v>
      </c>
      <c r="K5" s="38" t="s">
        <v>37</v>
      </c>
      <c r="L5" s="38" t="s">
        <v>37</v>
      </c>
      <c r="M5" s="38" t="s">
        <v>37</v>
      </c>
      <c r="N5" s="38" t="s">
        <v>52</v>
      </c>
      <c r="O5" s="38" t="s">
        <v>37</v>
      </c>
      <c r="P5" s="38" t="s">
        <v>37</v>
      </c>
      <c r="Q5" s="38" t="s">
        <v>49</v>
      </c>
      <c r="R5" s="38" t="s">
        <v>49</v>
      </c>
      <c r="S5" s="38" t="s">
        <v>52</v>
      </c>
    </row>
    <row r="6" spans="1:19" s="9" customFormat="1" ht="27" customHeight="1">
      <c r="A6" s="47"/>
      <c r="B6" s="48"/>
      <c r="C6" s="38" t="s">
        <v>30</v>
      </c>
      <c r="D6" s="38" t="s">
        <v>23</v>
      </c>
      <c r="E6" s="39" t="s">
        <v>38</v>
      </c>
      <c r="F6" s="39" t="s">
        <v>39</v>
      </c>
      <c r="G6" s="39" t="s">
        <v>40</v>
      </c>
      <c r="H6" s="39" t="s">
        <v>41</v>
      </c>
      <c r="I6" s="41" t="s">
        <v>25</v>
      </c>
      <c r="J6" s="41" t="s">
        <v>42</v>
      </c>
      <c r="K6" s="41" t="s">
        <v>43</v>
      </c>
      <c r="L6" s="41" t="s">
        <v>44</v>
      </c>
      <c r="M6" s="41" t="s">
        <v>45</v>
      </c>
      <c r="N6" s="41" t="s">
        <v>46</v>
      </c>
      <c r="O6" s="41" t="s">
        <v>47</v>
      </c>
      <c r="P6" s="41" t="s">
        <v>48</v>
      </c>
      <c r="Q6" s="41" t="s">
        <v>50</v>
      </c>
      <c r="R6" s="41" t="s">
        <v>51</v>
      </c>
      <c r="S6" s="43" t="s">
        <v>26</v>
      </c>
    </row>
    <row r="7" spans="1:19" s="5" customFormat="1" ht="18.75" customHeight="1">
      <c r="A7" s="10"/>
      <c r="B7" s="10" t="s">
        <v>9</v>
      </c>
      <c r="C7" s="40">
        <v>500.6</v>
      </c>
      <c r="D7" s="40">
        <v>528.6</v>
      </c>
      <c r="E7" s="40">
        <v>500.2</v>
      </c>
      <c r="F7" s="40">
        <v>699.1</v>
      </c>
      <c r="G7" s="40">
        <v>596</v>
      </c>
      <c r="H7" s="40">
        <v>731.7</v>
      </c>
      <c r="I7" s="42">
        <v>524.9</v>
      </c>
      <c r="J7" s="42">
        <v>335.4</v>
      </c>
      <c r="K7" s="42">
        <v>661.2</v>
      </c>
      <c r="L7" s="42">
        <v>397.3</v>
      </c>
      <c r="M7" s="42">
        <v>379.3</v>
      </c>
      <c r="N7" s="42">
        <v>719.7</v>
      </c>
      <c r="O7" s="42">
        <v>499.5</v>
      </c>
      <c r="P7" s="42">
        <v>516.7</v>
      </c>
      <c r="Q7" s="42">
        <v>410</v>
      </c>
      <c r="R7" s="42">
        <v>523.7</v>
      </c>
      <c r="S7" s="44">
        <v>454.4</v>
      </c>
    </row>
    <row r="8" spans="1:19" s="5" customFormat="1" ht="18.75" customHeight="1" thickBot="1">
      <c r="A8" s="10"/>
      <c r="B8" s="10" t="s">
        <v>10</v>
      </c>
      <c r="C8" s="40">
        <v>500.6</v>
      </c>
      <c r="D8" s="40">
        <v>528.6</v>
      </c>
      <c r="E8" s="40">
        <v>500.2</v>
      </c>
      <c r="F8" s="40">
        <v>699.1</v>
      </c>
      <c r="G8" s="40">
        <v>596</v>
      </c>
      <c r="H8" s="40">
        <v>731.7</v>
      </c>
      <c r="I8" s="42">
        <v>524.9</v>
      </c>
      <c r="J8" s="42">
        <v>335.4</v>
      </c>
      <c r="K8" s="42">
        <v>661.2</v>
      </c>
      <c r="L8" s="42">
        <v>397.3</v>
      </c>
      <c r="M8" s="42">
        <v>379.3</v>
      </c>
      <c r="N8" s="42">
        <v>719.7</v>
      </c>
      <c r="O8" s="42">
        <v>499.5</v>
      </c>
      <c r="P8" s="42">
        <v>516.7</v>
      </c>
      <c r="Q8" s="42">
        <v>410</v>
      </c>
      <c r="R8" s="42">
        <v>523.7</v>
      </c>
      <c r="S8" s="44">
        <v>454.4</v>
      </c>
    </row>
    <row r="9" spans="1:19" s="5" customFormat="1" ht="18.75" customHeight="1" thickTop="1">
      <c r="A9" s="50" t="s">
        <v>6</v>
      </c>
      <c r="B9" s="17" t="s">
        <v>3</v>
      </c>
      <c r="C9" s="11">
        <f>C8*45%/100</f>
        <v>2.2527</v>
      </c>
      <c r="D9" s="11">
        <f>D8*45%/100</f>
        <v>2.3787000000000003</v>
      </c>
      <c r="E9" s="11">
        <f>E8*45%/100</f>
        <v>2.2509</v>
      </c>
      <c r="F9" s="11">
        <f>F8*45%/100</f>
        <v>3.1459500000000005</v>
      </c>
      <c r="G9" s="11">
        <f>G8*30%/100</f>
        <v>1.7879999999999998</v>
      </c>
      <c r="H9" s="11">
        <f>H8*25%/100</f>
        <v>1.82925</v>
      </c>
      <c r="I9" s="11">
        <f>I8*25%/100</f>
        <v>1.31225</v>
      </c>
      <c r="J9" s="11">
        <f aca="true" t="shared" si="0" ref="J9:S9">J8*45%/100</f>
        <v>1.5093</v>
      </c>
      <c r="K9" s="11">
        <f t="shared" si="0"/>
        <v>2.9754</v>
      </c>
      <c r="L9" s="11">
        <f t="shared" si="0"/>
        <v>1.78785</v>
      </c>
      <c r="M9" s="11">
        <f t="shared" si="0"/>
        <v>1.70685</v>
      </c>
      <c r="N9" s="11">
        <f t="shared" si="0"/>
        <v>3.2386500000000003</v>
      </c>
      <c r="O9" s="11">
        <f t="shared" si="0"/>
        <v>2.24775</v>
      </c>
      <c r="P9" s="11">
        <f t="shared" si="0"/>
        <v>2.3251500000000003</v>
      </c>
      <c r="Q9" s="11">
        <f t="shared" si="0"/>
        <v>1.845</v>
      </c>
      <c r="R9" s="11">
        <f t="shared" si="0"/>
        <v>2.35665</v>
      </c>
      <c r="S9" s="11">
        <f t="shared" si="0"/>
        <v>2.0448</v>
      </c>
    </row>
    <row r="10" spans="1:19" s="8" customFormat="1" ht="18.75" customHeight="1">
      <c r="A10" s="51"/>
      <c r="B10" s="18" t="s">
        <v>13</v>
      </c>
      <c r="C10" s="12">
        <f aca="true" t="shared" si="1" ref="C10:H10">1007.68*C9</f>
        <v>2270.000736</v>
      </c>
      <c r="D10" s="12">
        <f t="shared" si="1"/>
        <v>2396.968416</v>
      </c>
      <c r="E10" s="12">
        <f t="shared" si="1"/>
        <v>2268.186912</v>
      </c>
      <c r="F10" s="12">
        <f t="shared" si="1"/>
        <v>3170.110896</v>
      </c>
      <c r="G10" s="12">
        <f t="shared" si="1"/>
        <v>1801.7318399999997</v>
      </c>
      <c r="H10" s="12">
        <f t="shared" si="1"/>
        <v>1843.29864</v>
      </c>
      <c r="I10" s="12">
        <f aca="true" t="shared" si="2" ref="I10:S10">1007.68*I9</f>
        <v>1322.3280799999998</v>
      </c>
      <c r="J10" s="12">
        <f t="shared" si="2"/>
        <v>1520.891424</v>
      </c>
      <c r="K10" s="12">
        <f t="shared" si="2"/>
        <v>2998.251072</v>
      </c>
      <c r="L10" s="12">
        <f t="shared" si="2"/>
        <v>1801.5806879999998</v>
      </c>
      <c r="M10" s="12">
        <f t="shared" si="2"/>
        <v>1719.958608</v>
      </c>
      <c r="N10" s="12">
        <f t="shared" si="2"/>
        <v>3263.522832</v>
      </c>
      <c r="O10" s="12">
        <f t="shared" si="2"/>
        <v>2265.0127199999997</v>
      </c>
      <c r="P10" s="12">
        <f t="shared" si="2"/>
        <v>2343.007152</v>
      </c>
      <c r="Q10" s="12">
        <f t="shared" si="2"/>
        <v>1859.1696</v>
      </c>
      <c r="R10" s="12">
        <f t="shared" si="2"/>
        <v>2374.749072</v>
      </c>
      <c r="S10" s="12">
        <f t="shared" si="2"/>
        <v>2060.5040639999997</v>
      </c>
    </row>
    <row r="11" spans="1:19" s="5" customFormat="1" ht="18.75" customHeight="1">
      <c r="A11" s="51"/>
      <c r="B11" s="18" t="s">
        <v>2</v>
      </c>
      <c r="C11" s="3">
        <f aca="true" t="shared" si="3" ref="C11:H11">C10/C7/12</f>
        <v>0.37788</v>
      </c>
      <c r="D11" s="3">
        <f t="shared" si="3"/>
        <v>0.37788</v>
      </c>
      <c r="E11" s="3">
        <f t="shared" si="3"/>
        <v>0.37788</v>
      </c>
      <c r="F11" s="3">
        <f t="shared" si="3"/>
        <v>0.37788</v>
      </c>
      <c r="G11" s="3">
        <f t="shared" si="3"/>
        <v>0.25192</v>
      </c>
      <c r="H11" s="3">
        <f t="shared" si="3"/>
        <v>0.2099333333333333</v>
      </c>
      <c r="I11" s="3">
        <f aca="true" t="shared" si="4" ref="I11:S11">I10/I7/12</f>
        <v>0.2099333333333333</v>
      </c>
      <c r="J11" s="3">
        <f t="shared" si="4"/>
        <v>0.37788</v>
      </c>
      <c r="K11" s="3">
        <f t="shared" si="4"/>
        <v>0.37788</v>
      </c>
      <c r="L11" s="3">
        <f t="shared" si="4"/>
        <v>0.37787999999999994</v>
      </c>
      <c r="M11" s="3">
        <f t="shared" si="4"/>
        <v>0.37788</v>
      </c>
      <c r="N11" s="3">
        <f t="shared" si="4"/>
        <v>0.37788</v>
      </c>
      <c r="O11" s="3">
        <f t="shared" si="4"/>
        <v>0.37787999999999994</v>
      </c>
      <c r="P11" s="3">
        <f t="shared" si="4"/>
        <v>0.37788</v>
      </c>
      <c r="Q11" s="3">
        <f t="shared" si="4"/>
        <v>0.37788</v>
      </c>
      <c r="R11" s="3">
        <f t="shared" si="4"/>
        <v>0.37788</v>
      </c>
      <c r="S11" s="3">
        <f t="shared" si="4"/>
        <v>0.37788</v>
      </c>
    </row>
    <row r="12" spans="1:19" s="5" customFormat="1" ht="18.75" customHeight="1" thickBot="1">
      <c r="A12" s="52"/>
      <c r="B12" s="19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</row>
    <row r="13" spans="1:19" s="5" customFormat="1" ht="18.75" customHeight="1" thickTop="1">
      <c r="A13" s="51" t="s">
        <v>16</v>
      </c>
      <c r="B13" s="24" t="s">
        <v>4</v>
      </c>
      <c r="C13" s="25">
        <f>C8*10%/10</f>
        <v>5.006</v>
      </c>
      <c r="D13" s="25">
        <f>D8*10%/10</f>
        <v>5.2860000000000005</v>
      </c>
      <c r="E13" s="25">
        <f>E8*10%/10</f>
        <v>5.002000000000001</v>
      </c>
      <c r="F13" s="25">
        <f>F8*10%/10</f>
        <v>6.991000000000001</v>
      </c>
      <c r="G13" s="25">
        <f>G8*5%/10</f>
        <v>2.98</v>
      </c>
      <c r="H13" s="25">
        <f>H8*10%/10</f>
        <v>7.317</v>
      </c>
      <c r="I13" s="25">
        <f aca="true" t="shared" si="5" ref="I13:S13">I8*10%/10</f>
        <v>5.2490000000000006</v>
      </c>
      <c r="J13" s="25">
        <f t="shared" si="5"/>
        <v>3.354</v>
      </c>
      <c r="K13" s="25">
        <f t="shared" si="5"/>
        <v>6.612</v>
      </c>
      <c r="L13" s="25">
        <f t="shared" si="5"/>
        <v>3.9730000000000003</v>
      </c>
      <c r="M13" s="25">
        <f t="shared" si="5"/>
        <v>3.793</v>
      </c>
      <c r="N13" s="25">
        <f t="shared" si="5"/>
        <v>7.197000000000001</v>
      </c>
      <c r="O13" s="25">
        <f t="shared" si="5"/>
        <v>4.995</v>
      </c>
      <c r="P13" s="25">
        <f t="shared" si="5"/>
        <v>5.167000000000001</v>
      </c>
      <c r="Q13" s="25">
        <f t="shared" si="5"/>
        <v>4.1</v>
      </c>
      <c r="R13" s="25">
        <f t="shared" si="5"/>
        <v>5.237</v>
      </c>
      <c r="S13" s="25">
        <f t="shared" si="5"/>
        <v>4.544</v>
      </c>
    </row>
    <row r="14" spans="1:19" s="5" customFormat="1" ht="18.75" customHeight="1">
      <c r="A14" s="51"/>
      <c r="B14" s="18" t="s">
        <v>13</v>
      </c>
      <c r="C14" s="3">
        <f aca="true" t="shared" si="6" ref="C14:H14">2281.73*C13</f>
        <v>11422.340380000001</v>
      </c>
      <c r="D14" s="3">
        <f t="shared" si="6"/>
        <v>12061.22478</v>
      </c>
      <c r="E14" s="3">
        <f t="shared" si="6"/>
        <v>11413.21346</v>
      </c>
      <c r="F14" s="3">
        <f t="shared" si="6"/>
        <v>15951.574430000004</v>
      </c>
      <c r="G14" s="3">
        <f t="shared" si="6"/>
        <v>6799.5554</v>
      </c>
      <c r="H14" s="3">
        <f t="shared" si="6"/>
        <v>16695.418410000002</v>
      </c>
      <c r="I14" s="3">
        <f aca="true" t="shared" si="7" ref="I14:S14">2281.73*I13</f>
        <v>11976.800770000002</v>
      </c>
      <c r="J14" s="3">
        <f t="shared" si="7"/>
        <v>7652.92242</v>
      </c>
      <c r="K14" s="3">
        <f t="shared" si="7"/>
        <v>15086.79876</v>
      </c>
      <c r="L14" s="3">
        <f t="shared" si="7"/>
        <v>9065.31329</v>
      </c>
      <c r="M14" s="3">
        <f t="shared" si="7"/>
        <v>8654.60189</v>
      </c>
      <c r="N14" s="3">
        <f t="shared" si="7"/>
        <v>16421.610810000002</v>
      </c>
      <c r="O14" s="3">
        <f t="shared" si="7"/>
        <v>11397.24135</v>
      </c>
      <c r="P14" s="3">
        <f t="shared" si="7"/>
        <v>11789.698910000001</v>
      </c>
      <c r="Q14" s="3">
        <f t="shared" si="7"/>
        <v>9355.092999999999</v>
      </c>
      <c r="R14" s="3">
        <f t="shared" si="7"/>
        <v>11949.42001</v>
      </c>
      <c r="S14" s="3">
        <f t="shared" si="7"/>
        <v>10368.18112</v>
      </c>
    </row>
    <row r="15" spans="1:19" s="5" customFormat="1" ht="18.75" customHeight="1">
      <c r="A15" s="51"/>
      <c r="B15" s="18" t="s">
        <v>2</v>
      </c>
      <c r="C15" s="3">
        <f aca="true" t="shared" si="8" ref="C15:H15">C14/C7/12</f>
        <v>1.901441666666667</v>
      </c>
      <c r="D15" s="3">
        <f t="shared" si="8"/>
        <v>1.9014416666666667</v>
      </c>
      <c r="E15" s="3">
        <f t="shared" si="8"/>
        <v>1.901441666666667</v>
      </c>
      <c r="F15" s="3">
        <f t="shared" si="8"/>
        <v>1.9014416666666671</v>
      </c>
      <c r="G15" s="3">
        <f t="shared" si="8"/>
        <v>0.9507208333333333</v>
      </c>
      <c r="H15" s="3">
        <f t="shared" si="8"/>
        <v>1.901441666666667</v>
      </c>
      <c r="I15" s="3">
        <f aca="true" t="shared" si="9" ref="I15:S15">I14/I7/12</f>
        <v>1.901441666666667</v>
      </c>
      <c r="J15" s="3">
        <f t="shared" si="9"/>
        <v>1.9014416666666667</v>
      </c>
      <c r="K15" s="3">
        <f t="shared" si="9"/>
        <v>1.9014416666666667</v>
      </c>
      <c r="L15" s="3">
        <f t="shared" si="9"/>
        <v>1.9014416666666667</v>
      </c>
      <c r="M15" s="3">
        <f t="shared" si="9"/>
        <v>1.9014416666666667</v>
      </c>
      <c r="N15" s="3">
        <f t="shared" si="9"/>
        <v>1.901441666666667</v>
      </c>
      <c r="O15" s="3">
        <f t="shared" si="9"/>
        <v>1.9014416666666667</v>
      </c>
      <c r="P15" s="3">
        <f t="shared" si="9"/>
        <v>1.9014416666666667</v>
      </c>
      <c r="Q15" s="3">
        <f t="shared" si="9"/>
        <v>1.9014416666666663</v>
      </c>
      <c r="R15" s="3">
        <f t="shared" si="9"/>
        <v>1.9014416666666663</v>
      </c>
      <c r="S15" s="3">
        <f t="shared" si="9"/>
        <v>1.9014416666666667</v>
      </c>
    </row>
    <row r="16" spans="1:19" s="5" customFormat="1" ht="18.75" customHeight="1" thickBot="1">
      <c r="A16" s="52"/>
      <c r="B16" s="19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</row>
    <row r="17" spans="1:19" s="26" customFormat="1" ht="18.75" customHeight="1" thickTop="1">
      <c r="A17" s="50" t="s">
        <v>17</v>
      </c>
      <c r="B17" s="20" t="s">
        <v>11</v>
      </c>
      <c r="C17" s="28">
        <v>422.2</v>
      </c>
      <c r="D17" s="28">
        <v>470</v>
      </c>
      <c r="E17" s="28">
        <v>428</v>
      </c>
      <c r="F17" s="29">
        <v>609.2</v>
      </c>
      <c r="G17" s="28">
        <v>503.8</v>
      </c>
      <c r="H17" s="28">
        <v>681.9</v>
      </c>
      <c r="I17" s="28">
        <v>436</v>
      </c>
      <c r="J17" s="28">
        <v>281.5</v>
      </c>
      <c r="K17" s="28">
        <v>568.6</v>
      </c>
      <c r="L17" s="28">
        <v>326.6</v>
      </c>
      <c r="M17" s="28">
        <v>337.5</v>
      </c>
      <c r="N17" s="28">
        <v>359.7</v>
      </c>
      <c r="O17" s="28">
        <v>426.8</v>
      </c>
      <c r="P17" s="28">
        <v>430</v>
      </c>
      <c r="Q17" s="28">
        <v>460.5</v>
      </c>
      <c r="R17" s="28">
        <v>332.2</v>
      </c>
      <c r="S17" s="28">
        <v>272.7</v>
      </c>
    </row>
    <row r="18" spans="1:19" s="5" customFormat="1" ht="18.75" customHeight="1">
      <c r="A18" s="51"/>
      <c r="B18" s="21" t="s">
        <v>4</v>
      </c>
      <c r="C18" s="14">
        <f>C17*0.07</f>
        <v>29.554000000000002</v>
      </c>
      <c r="D18" s="14">
        <f>D17*0.07</f>
        <v>32.900000000000006</v>
      </c>
      <c r="E18" s="14">
        <f>E17*0.06</f>
        <v>25.68</v>
      </c>
      <c r="F18" s="14">
        <f>F17*0.07</f>
        <v>42.644000000000005</v>
      </c>
      <c r="G18" s="14">
        <f>G17*0.1</f>
        <v>50.38</v>
      </c>
      <c r="H18" s="14">
        <f>H17*0.08</f>
        <v>54.552</v>
      </c>
      <c r="I18" s="14">
        <f>I17*0.06</f>
        <v>26.16</v>
      </c>
      <c r="J18" s="14">
        <f>J17*0.05</f>
        <v>14.075000000000001</v>
      </c>
      <c r="K18" s="14">
        <f>K17*0.07</f>
        <v>39.80200000000001</v>
      </c>
      <c r="L18" s="14">
        <f>L17*0.05</f>
        <v>16.330000000000002</v>
      </c>
      <c r="M18" s="14">
        <f>M17*0.05</f>
        <v>16.875</v>
      </c>
      <c r="N18" s="14">
        <f>N17*0.09</f>
        <v>32.373</v>
      </c>
      <c r="O18" s="14">
        <f>O17*0.06</f>
        <v>25.608</v>
      </c>
      <c r="P18" s="14">
        <f>P17*0.07</f>
        <v>30.1</v>
      </c>
      <c r="Q18" s="14">
        <f>Q17*0.04</f>
        <v>18.42</v>
      </c>
      <c r="R18" s="14">
        <f>R17*0.08</f>
        <v>26.576</v>
      </c>
      <c r="S18" s="14">
        <f>S17*0.09</f>
        <v>24.543</v>
      </c>
    </row>
    <row r="19" spans="1:19" s="5" customFormat="1" ht="18.75" customHeight="1">
      <c r="A19" s="51"/>
      <c r="B19" s="18" t="s">
        <v>13</v>
      </c>
      <c r="C19" s="2">
        <f aca="true" t="shared" si="10" ref="C19:H19">445.14*C18</f>
        <v>13155.66756</v>
      </c>
      <c r="D19" s="2">
        <f t="shared" si="10"/>
        <v>14645.106000000002</v>
      </c>
      <c r="E19" s="2">
        <f t="shared" si="10"/>
        <v>11431.1952</v>
      </c>
      <c r="F19" s="2">
        <f t="shared" si="10"/>
        <v>18982.550160000003</v>
      </c>
      <c r="G19" s="2">
        <f t="shared" si="10"/>
        <v>22426.1532</v>
      </c>
      <c r="H19" s="2">
        <f t="shared" si="10"/>
        <v>24283.27728</v>
      </c>
      <c r="I19" s="2">
        <f aca="true" t="shared" si="11" ref="I19:S19">445.14*I18</f>
        <v>11644.8624</v>
      </c>
      <c r="J19" s="2">
        <f t="shared" si="11"/>
        <v>6265.3455</v>
      </c>
      <c r="K19" s="2">
        <f t="shared" si="11"/>
        <v>17717.462280000003</v>
      </c>
      <c r="L19" s="2">
        <f t="shared" si="11"/>
        <v>7269.136200000001</v>
      </c>
      <c r="M19" s="2">
        <f t="shared" si="11"/>
        <v>7511.7375</v>
      </c>
      <c r="N19" s="2">
        <f t="shared" si="11"/>
        <v>14410.517219999998</v>
      </c>
      <c r="O19" s="2">
        <f t="shared" si="11"/>
        <v>11399.14512</v>
      </c>
      <c r="P19" s="2">
        <f t="shared" si="11"/>
        <v>13398.714</v>
      </c>
      <c r="Q19" s="2">
        <f t="shared" si="11"/>
        <v>8199.4788</v>
      </c>
      <c r="R19" s="2">
        <f t="shared" si="11"/>
        <v>11830.04064</v>
      </c>
      <c r="S19" s="2">
        <f t="shared" si="11"/>
        <v>10925.07102</v>
      </c>
    </row>
    <row r="20" spans="1:19" s="5" customFormat="1" ht="18.75" customHeight="1">
      <c r="A20" s="51"/>
      <c r="B20" s="18" t="s">
        <v>2</v>
      </c>
      <c r="C20" s="3">
        <f aca="true" t="shared" si="12" ref="C20:H20">C19/C7/12</f>
        <v>2.1899832800639234</v>
      </c>
      <c r="D20" s="3">
        <f t="shared" si="12"/>
        <v>2.3087883087400685</v>
      </c>
      <c r="E20" s="3">
        <f t="shared" si="12"/>
        <v>1.904437425029988</v>
      </c>
      <c r="F20" s="3">
        <f t="shared" si="12"/>
        <v>2.262736632813618</v>
      </c>
      <c r="G20" s="3">
        <f t="shared" si="12"/>
        <v>3.1356478187919463</v>
      </c>
      <c r="H20" s="3">
        <f t="shared" si="12"/>
        <v>2.765623124231242</v>
      </c>
      <c r="I20" s="3">
        <f aca="true" t="shared" si="13" ref="I20:S20">I19/I7/12</f>
        <v>1.8487429986664126</v>
      </c>
      <c r="J20" s="3">
        <f t="shared" si="13"/>
        <v>1.5566849284436497</v>
      </c>
      <c r="K20" s="3">
        <f t="shared" si="13"/>
        <v>2.2329933303085303</v>
      </c>
      <c r="L20" s="3">
        <f t="shared" si="13"/>
        <v>1.5246950667002268</v>
      </c>
      <c r="M20" s="3">
        <f t="shared" si="13"/>
        <v>1.6503509754811496</v>
      </c>
      <c r="N20" s="3">
        <f t="shared" si="13"/>
        <v>1.66857917882451</v>
      </c>
      <c r="O20" s="3">
        <f t="shared" si="13"/>
        <v>1.901759279279279</v>
      </c>
      <c r="P20" s="3">
        <f t="shared" si="13"/>
        <v>2.1609434875169344</v>
      </c>
      <c r="Q20" s="3">
        <f t="shared" si="13"/>
        <v>1.6665607317073172</v>
      </c>
      <c r="R20" s="3">
        <f t="shared" si="13"/>
        <v>1.8824455222455603</v>
      </c>
      <c r="S20" s="3">
        <f t="shared" si="13"/>
        <v>2.003570829665493</v>
      </c>
    </row>
    <row r="21" spans="1:19" s="5" customFormat="1" ht="18.75" customHeight="1" thickBot="1">
      <c r="A21" s="52"/>
      <c r="B21" s="19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</row>
    <row r="22" spans="1:19" s="5" customFormat="1" ht="18.75" customHeight="1" thickTop="1">
      <c r="A22" s="53" t="s">
        <v>31</v>
      </c>
      <c r="B22" s="32" t="s">
        <v>13</v>
      </c>
      <c r="C22" s="33">
        <v>7500</v>
      </c>
      <c r="D22" s="33">
        <v>7500</v>
      </c>
      <c r="E22" s="33">
        <v>7500</v>
      </c>
      <c r="F22" s="33">
        <v>7500</v>
      </c>
      <c r="G22" s="33">
        <v>7500</v>
      </c>
      <c r="H22" s="33">
        <v>7500</v>
      </c>
      <c r="I22" s="33">
        <v>7500</v>
      </c>
      <c r="J22" s="33">
        <v>7500</v>
      </c>
      <c r="K22" s="33">
        <v>7500</v>
      </c>
      <c r="L22" s="33">
        <v>7500</v>
      </c>
      <c r="M22" s="33">
        <v>7500</v>
      </c>
      <c r="N22" s="33">
        <v>7500</v>
      </c>
      <c r="O22" s="33">
        <v>7500</v>
      </c>
      <c r="P22" s="33">
        <v>7500</v>
      </c>
      <c r="Q22" s="33">
        <v>7500</v>
      </c>
      <c r="R22" s="33">
        <v>7500</v>
      </c>
      <c r="S22" s="33">
        <v>7500</v>
      </c>
    </row>
    <row r="23" spans="1:19" s="5" customFormat="1" ht="18.75" customHeight="1">
      <c r="A23" s="54"/>
      <c r="B23" s="32" t="s">
        <v>2</v>
      </c>
      <c r="C23" s="33">
        <f>C22/C7/24</f>
        <v>0.6242508989212944</v>
      </c>
      <c r="D23" s="33">
        <f aca="true" t="shared" si="14" ref="D23:S23">D22/D7/24</f>
        <v>0.5911842603102535</v>
      </c>
      <c r="E23" s="33">
        <f t="shared" si="14"/>
        <v>0.6247500999600161</v>
      </c>
      <c r="F23" s="33">
        <f t="shared" si="14"/>
        <v>0.447003289944214</v>
      </c>
      <c r="G23" s="33">
        <f t="shared" si="14"/>
        <v>0.5243288590604027</v>
      </c>
      <c r="H23" s="33">
        <f t="shared" si="14"/>
        <v>0.4270876042093754</v>
      </c>
      <c r="I23" s="33">
        <f t="shared" si="14"/>
        <v>0.5953514955229567</v>
      </c>
      <c r="J23" s="33">
        <f t="shared" si="14"/>
        <v>0.9317233154442457</v>
      </c>
      <c r="K23" s="33">
        <f t="shared" si="14"/>
        <v>0.4726255293405928</v>
      </c>
      <c r="L23" s="33">
        <f t="shared" si="14"/>
        <v>0.786559275106972</v>
      </c>
      <c r="M23" s="33">
        <f t="shared" si="14"/>
        <v>0.8238861059847086</v>
      </c>
      <c r="N23" s="33">
        <f t="shared" si="14"/>
        <v>0.4342086980686397</v>
      </c>
      <c r="O23" s="33">
        <f t="shared" si="14"/>
        <v>0.6256256256256256</v>
      </c>
      <c r="P23" s="33">
        <f t="shared" si="14"/>
        <v>0.6047996903425584</v>
      </c>
      <c r="Q23" s="33">
        <f t="shared" si="14"/>
        <v>0.7621951219512195</v>
      </c>
      <c r="R23" s="33">
        <f t="shared" si="14"/>
        <v>0.5967156769142639</v>
      </c>
      <c r="S23" s="33">
        <f t="shared" si="14"/>
        <v>0.6877200704225354</v>
      </c>
    </row>
    <row r="24" spans="1:19" s="5" customFormat="1" ht="18.75" customHeight="1" thickBot="1">
      <c r="A24" s="55"/>
      <c r="B24" s="34" t="s">
        <v>0</v>
      </c>
      <c r="C24" s="35" t="s">
        <v>32</v>
      </c>
      <c r="D24" s="35" t="s">
        <v>32</v>
      </c>
      <c r="E24" s="35" t="s">
        <v>32</v>
      </c>
      <c r="F24" s="35" t="s">
        <v>32</v>
      </c>
      <c r="G24" s="35" t="s">
        <v>32</v>
      </c>
      <c r="H24" s="35" t="s">
        <v>32</v>
      </c>
      <c r="I24" s="35" t="s">
        <v>32</v>
      </c>
      <c r="J24" s="35" t="s">
        <v>32</v>
      </c>
      <c r="K24" s="35" t="s">
        <v>32</v>
      </c>
      <c r="L24" s="35" t="s">
        <v>32</v>
      </c>
      <c r="M24" s="35" t="s">
        <v>32</v>
      </c>
      <c r="N24" s="35" t="s">
        <v>32</v>
      </c>
      <c r="O24" s="35" t="s">
        <v>32</v>
      </c>
      <c r="P24" s="35" t="s">
        <v>32</v>
      </c>
      <c r="Q24" s="35" t="s">
        <v>32</v>
      </c>
      <c r="R24" s="35" t="s">
        <v>32</v>
      </c>
      <c r="S24" s="35" t="s">
        <v>32</v>
      </c>
    </row>
    <row r="25" spans="1:19" s="5" customFormat="1" ht="18.75" customHeight="1" thickTop="1">
      <c r="A25" s="50" t="s">
        <v>18</v>
      </c>
      <c r="B25" s="17" t="s">
        <v>5</v>
      </c>
      <c r="C25" s="15">
        <f>C8*0.7%</f>
        <v>3.5042</v>
      </c>
      <c r="D25" s="15">
        <f>D8*0.7%</f>
        <v>3.7001999999999997</v>
      </c>
      <c r="E25" s="15">
        <f>E8*0.7%</f>
        <v>3.5013999999999994</v>
      </c>
      <c r="F25" s="15">
        <f>F8*0.7%</f>
        <v>4.8937</v>
      </c>
      <c r="G25" s="15">
        <f>G8*0.5%</f>
        <v>2.98</v>
      </c>
      <c r="H25" s="15">
        <f aca="true" t="shared" si="15" ref="H25:S25">H8*0.7%</f>
        <v>5.1219</v>
      </c>
      <c r="I25" s="15">
        <f t="shared" si="15"/>
        <v>3.6742999999999997</v>
      </c>
      <c r="J25" s="15">
        <f t="shared" si="15"/>
        <v>2.3477999999999994</v>
      </c>
      <c r="K25" s="15">
        <f t="shared" si="15"/>
        <v>4.6284</v>
      </c>
      <c r="L25" s="15">
        <f t="shared" si="15"/>
        <v>2.7811</v>
      </c>
      <c r="M25" s="15">
        <f t="shared" si="15"/>
        <v>2.6551</v>
      </c>
      <c r="N25" s="15">
        <f t="shared" si="15"/>
        <v>5.0379</v>
      </c>
      <c r="O25" s="15">
        <f t="shared" si="15"/>
        <v>3.4964999999999997</v>
      </c>
      <c r="P25" s="15">
        <f t="shared" si="15"/>
        <v>3.6169</v>
      </c>
      <c r="Q25" s="15">
        <f t="shared" si="15"/>
        <v>2.8699999999999997</v>
      </c>
      <c r="R25" s="15">
        <f t="shared" si="15"/>
        <v>3.6659</v>
      </c>
      <c r="S25" s="15">
        <f t="shared" si="15"/>
        <v>3.1807999999999996</v>
      </c>
    </row>
    <row r="26" spans="1:19" s="5" customFormat="1" ht="18.75" customHeight="1">
      <c r="A26" s="51"/>
      <c r="B26" s="18" t="s">
        <v>13</v>
      </c>
      <c r="C26" s="14">
        <f aca="true" t="shared" si="16" ref="C26:H26">45.32*C25</f>
        <v>158.810344</v>
      </c>
      <c r="D26" s="14">
        <f t="shared" si="16"/>
        <v>167.693064</v>
      </c>
      <c r="E26" s="14">
        <f t="shared" si="16"/>
        <v>158.68344799999997</v>
      </c>
      <c r="F26" s="14">
        <f t="shared" si="16"/>
        <v>221.782484</v>
      </c>
      <c r="G26" s="14">
        <f t="shared" si="16"/>
        <v>135.0536</v>
      </c>
      <c r="H26" s="14">
        <f t="shared" si="16"/>
        <v>232.12450800000002</v>
      </c>
      <c r="I26" s="14">
        <f aca="true" t="shared" si="17" ref="I26:S26">45.32*I25</f>
        <v>166.519276</v>
      </c>
      <c r="J26" s="14">
        <f t="shared" si="17"/>
        <v>106.40229599999998</v>
      </c>
      <c r="K26" s="14">
        <f t="shared" si="17"/>
        <v>209.759088</v>
      </c>
      <c r="L26" s="14">
        <f t="shared" si="17"/>
        <v>126.039452</v>
      </c>
      <c r="M26" s="14">
        <f t="shared" si="17"/>
        <v>120.329132</v>
      </c>
      <c r="N26" s="14">
        <f t="shared" si="17"/>
        <v>228.31762799999998</v>
      </c>
      <c r="O26" s="14">
        <f t="shared" si="17"/>
        <v>158.46138</v>
      </c>
      <c r="P26" s="14">
        <f t="shared" si="17"/>
        <v>163.91790799999998</v>
      </c>
      <c r="Q26" s="14">
        <f t="shared" si="17"/>
        <v>130.0684</v>
      </c>
      <c r="R26" s="14">
        <f t="shared" si="17"/>
        <v>166.138588</v>
      </c>
      <c r="S26" s="14">
        <f t="shared" si="17"/>
        <v>144.153856</v>
      </c>
    </row>
    <row r="27" spans="1:19" s="5" customFormat="1" ht="18.75" customHeight="1">
      <c r="A27" s="51"/>
      <c r="B27" s="18" t="s">
        <v>2</v>
      </c>
      <c r="C27" s="14">
        <f aca="true" t="shared" si="18" ref="C27:S27">C26/C7/12</f>
        <v>0.026436666666666664</v>
      </c>
      <c r="D27" s="14">
        <f t="shared" si="18"/>
        <v>0.026436666666666664</v>
      </c>
      <c r="E27" s="14">
        <f t="shared" si="18"/>
        <v>0.026436666666666664</v>
      </c>
      <c r="F27" s="14">
        <f t="shared" si="18"/>
        <v>0.026436666666666667</v>
      </c>
      <c r="G27" s="14">
        <f t="shared" si="18"/>
        <v>0.018883333333333332</v>
      </c>
      <c r="H27" s="14">
        <f t="shared" si="18"/>
        <v>0.026436666666666667</v>
      </c>
      <c r="I27" s="14">
        <f t="shared" si="18"/>
        <v>0.026436666666666667</v>
      </c>
      <c r="J27" s="14">
        <f t="shared" si="18"/>
        <v>0.026436666666666664</v>
      </c>
      <c r="K27" s="14">
        <f t="shared" si="18"/>
        <v>0.026436666666666664</v>
      </c>
      <c r="L27" s="14">
        <f t="shared" si="18"/>
        <v>0.026436666666666664</v>
      </c>
      <c r="M27" s="14">
        <f t="shared" si="18"/>
        <v>0.026436666666666664</v>
      </c>
      <c r="N27" s="14">
        <f t="shared" si="18"/>
        <v>0.026436666666666664</v>
      </c>
      <c r="O27" s="14">
        <f t="shared" si="18"/>
        <v>0.026436666666666664</v>
      </c>
      <c r="P27" s="14">
        <f t="shared" si="18"/>
        <v>0.026436666666666664</v>
      </c>
      <c r="Q27" s="14">
        <f t="shared" si="18"/>
        <v>0.026436666666666664</v>
      </c>
      <c r="R27" s="14">
        <f t="shared" si="18"/>
        <v>0.026436666666666664</v>
      </c>
      <c r="S27" s="14">
        <f t="shared" si="18"/>
        <v>0.026436666666666667</v>
      </c>
    </row>
    <row r="28" spans="1:19" s="5" customFormat="1" ht="18.75" customHeight="1" thickBot="1">
      <c r="A28" s="52"/>
      <c r="B28" s="19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</row>
    <row r="29" spans="1:19" s="26" customFormat="1" ht="18.75" customHeight="1" thickTop="1">
      <c r="A29" s="50" t="s">
        <v>19</v>
      </c>
      <c r="B29" s="20" t="s">
        <v>15</v>
      </c>
      <c r="C29" s="27" t="s">
        <v>21</v>
      </c>
      <c r="D29" s="27" t="s">
        <v>21</v>
      </c>
      <c r="E29" s="27" t="s">
        <v>21</v>
      </c>
      <c r="F29" s="27" t="s">
        <v>21</v>
      </c>
      <c r="G29" s="27" t="s">
        <v>21</v>
      </c>
      <c r="H29" s="27" t="s">
        <v>21</v>
      </c>
      <c r="I29" s="27" t="s">
        <v>22</v>
      </c>
      <c r="J29" s="27" t="s">
        <v>25</v>
      </c>
      <c r="K29" s="27" t="s">
        <v>27</v>
      </c>
      <c r="L29" s="27" t="s">
        <v>27</v>
      </c>
      <c r="M29" s="27" t="s">
        <v>24</v>
      </c>
      <c r="N29" s="27" t="s">
        <v>22</v>
      </c>
      <c r="O29" s="27" t="s">
        <v>22</v>
      </c>
      <c r="P29" s="27" t="s">
        <v>22</v>
      </c>
      <c r="Q29" s="27" t="s">
        <v>27</v>
      </c>
      <c r="R29" s="27" t="s">
        <v>22</v>
      </c>
      <c r="S29" s="27" t="s">
        <v>25</v>
      </c>
    </row>
    <row r="30" spans="1:19" s="5" customFormat="1" ht="18.75" customHeight="1">
      <c r="A30" s="51"/>
      <c r="B30" s="22" t="s">
        <v>4</v>
      </c>
      <c r="C30" s="4">
        <f aca="true" t="shared" si="19" ref="C30:H30">C29*8%</f>
        <v>0</v>
      </c>
      <c r="D30" s="4">
        <f t="shared" si="19"/>
        <v>0</v>
      </c>
      <c r="E30" s="4">
        <f t="shared" si="19"/>
        <v>0</v>
      </c>
      <c r="F30" s="4">
        <f t="shared" si="19"/>
        <v>0</v>
      </c>
      <c r="G30" s="4">
        <f t="shared" si="19"/>
        <v>0</v>
      </c>
      <c r="H30" s="4">
        <f t="shared" si="19"/>
        <v>0</v>
      </c>
      <c r="I30" s="4">
        <f aca="true" t="shared" si="20" ref="I30:S30">I29*8%</f>
        <v>1.28</v>
      </c>
      <c r="J30" s="4">
        <f t="shared" si="20"/>
        <v>0.8</v>
      </c>
      <c r="K30" s="4">
        <f t="shared" si="20"/>
        <v>1.44</v>
      </c>
      <c r="L30" s="4">
        <f t="shared" si="20"/>
        <v>1.44</v>
      </c>
      <c r="M30" s="4">
        <f t="shared" si="20"/>
        <v>0.64</v>
      </c>
      <c r="N30" s="4">
        <f t="shared" si="20"/>
        <v>1.28</v>
      </c>
      <c r="O30" s="4">
        <f t="shared" si="20"/>
        <v>1.28</v>
      </c>
      <c r="P30" s="4">
        <f t="shared" si="20"/>
        <v>1.28</v>
      </c>
      <c r="Q30" s="4">
        <f t="shared" si="20"/>
        <v>1.44</v>
      </c>
      <c r="R30" s="4">
        <f t="shared" si="20"/>
        <v>1.28</v>
      </c>
      <c r="S30" s="4">
        <f t="shared" si="20"/>
        <v>0.8</v>
      </c>
    </row>
    <row r="31" spans="1:19" s="5" customFormat="1" ht="18.75" customHeight="1">
      <c r="A31" s="51"/>
      <c r="B31" s="23" t="s">
        <v>1</v>
      </c>
      <c r="C31" s="2">
        <f aca="true" t="shared" si="21" ref="C31:H31">C30*1209.48</f>
        <v>0</v>
      </c>
      <c r="D31" s="2">
        <f t="shared" si="21"/>
        <v>0</v>
      </c>
      <c r="E31" s="2">
        <f t="shared" si="21"/>
        <v>0</v>
      </c>
      <c r="F31" s="2">
        <f t="shared" si="21"/>
        <v>0</v>
      </c>
      <c r="G31" s="2">
        <f t="shared" si="21"/>
        <v>0</v>
      </c>
      <c r="H31" s="2">
        <f t="shared" si="21"/>
        <v>0</v>
      </c>
      <c r="I31" s="2">
        <f aca="true" t="shared" si="22" ref="I31:S31">I30*1209.48</f>
        <v>1548.1344000000001</v>
      </c>
      <c r="J31" s="2">
        <f t="shared" si="22"/>
        <v>967.5840000000001</v>
      </c>
      <c r="K31" s="2">
        <f t="shared" si="22"/>
        <v>1741.6512</v>
      </c>
      <c r="L31" s="2">
        <f t="shared" si="22"/>
        <v>1741.6512</v>
      </c>
      <c r="M31" s="2">
        <f t="shared" si="22"/>
        <v>774.0672000000001</v>
      </c>
      <c r="N31" s="2">
        <f t="shared" si="22"/>
        <v>1548.1344000000001</v>
      </c>
      <c r="O31" s="2">
        <f t="shared" si="22"/>
        <v>1548.1344000000001</v>
      </c>
      <c r="P31" s="2">
        <f t="shared" si="22"/>
        <v>1548.1344000000001</v>
      </c>
      <c r="Q31" s="2">
        <f t="shared" si="22"/>
        <v>1741.6512</v>
      </c>
      <c r="R31" s="2">
        <f t="shared" si="22"/>
        <v>1548.1344000000001</v>
      </c>
      <c r="S31" s="2">
        <f t="shared" si="22"/>
        <v>967.5840000000001</v>
      </c>
    </row>
    <row r="32" spans="1:19" s="5" customFormat="1" ht="18.75" customHeight="1">
      <c r="A32" s="51"/>
      <c r="B32" s="23" t="s">
        <v>2</v>
      </c>
      <c r="C32" s="3">
        <f>C31/C7/12</f>
        <v>0</v>
      </c>
      <c r="D32" s="3">
        <f aca="true" t="shared" si="23" ref="D32:S32">D31/D7/12</f>
        <v>0</v>
      </c>
      <c r="E32" s="3">
        <f t="shared" si="23"/>
        <v>0</v>
      </c>
      <c r="F32" s="3">
        <f t="shared" si="23"/>
        <v>0</v>
      </c>
      <c r="G32" s="3">
        <f t="shared" si="23"/>
        <v>0</v>
      </c>
      <c r="H32" s="3">
        <f t="shared" si="23"/>
        <v>0</v>
      </c>
      <c r="I32" s="3">
        <f t="shared" si="23"/>
        <v>0.24578243474947614</v>
      </c>
      <c r="J32" s="3">
        <f t="shared" si="23"/>
        <v>0.24040548598688138</v>
      </c>
      <c r="K32" s="3">
        <f t="shared" si="23"/>
        <v>0.21950635208711433</v>
      </c>
      <c r="L32" s="3">
        <f t="shared" si="23"/>
        <v>0.3653098414296501</v>
      </c>
      <c r="M32" s="3">
        <f t="shared" si="23"/>
        <v>0.17006485631426313</v>
      </c>
      <c r="N32" s="3">
        <f t="shared" si="23"/>
        <v>0.17925691260247326</v>
      </c>
      <c r="O32" s="3">
        <f t="shared" si="23"/>
        <v>0.2582806806806807</v>
      </c>
      <c r="P32" s="3">
        <f t="shared" si="23"/>
        <v>0.24968298819431003</v>
      </c>
      <c r="Q32" s="3">
        <f t="shared" si="23"/>
        <v>0.35399414634146337</v>
      </c>
      <c r="R32" s="3">
        <f t="shared" si="23"/>
        <v>0.24634561772006872</v>
      </c>
      <c r="S32" s="3">
        <f t="shared" si="23"/>
        <v>0.17744718309859156</v>
      </c>
    </row>
    <row r="33" spans="1:19" s="5" customFormat="1" ht="18.75" customHeight="1" thickBot="1">
      <c r="A33" s="52"/>
      <c r="B33" s="19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</row>
    <row r="34" spans="1:21" s="10" customFormat="1" ht="18.75" customHeight="1" thickTop="1">
      <c r="A34" s="56" t="s">
        <v>12</v>
      </c>
      <c r="B34" s="57"/>
      <c r="C34" s="16">
        <f>C10+C14+C19+C22+C26+C31</f>
        <v>34506.819019999995</v>
      </c>
      <c r="D34" s="16">
        <f aca="true" t="shared" si="24" ref="D34:S34">D10+D14+D19+D22+D26+D31</f>
        <v>36770.99226</v>
      </c>
      <c r="E34" s="16">
        <f t="shared" si="24"/>
        <v>32771.27902</v>
      </c>
      <c r="F34" s="16">
        <f t="shared" si="24"/>
        <v>45826.01797000001</v>
      </c>
      <c r="G34" s="16">
        <f t="shared" si="24"/>
        <v>38662.49404</v>
      </c>
      <c r="H34" s="16">
        <f t="shared" si="24"/>
        <v>50554.118838</v>
      </c>
      <c r="I34" s="16">
        <f t="shared" si="24"/>
        <v>34158.644926</v>
      </c>
      <c r="J34" s="16">
        <f t="shared" si="24"/>
        <v>24013.14564</v>
      </c>
      <c r="K34" s="16">
        <f t="shared" si="24"/>
        <v>45253.9224</v>
      </c>
      <c r="L34" s="16">
        <f t="shared" si="24"/>
        <v>27503.720830000002</v>
      </c>
      <c r="M34" s="16">
        <f t="shared" si="24"/>
        <v>26280.69433</v>
      </c>
      <c r="N34" s="16">
        <f t="shared" si="24"/>
        <v>43372.102889999995</v>
      </c>
      <c r="O34" s="16">
        <f t="shared" si="24"/>
        <v>34267.99497</v>
      </c>
      <c r="P34" s="16">
        <f t="shared" si="24"/>
        <v>36743.47237000001</v>
      </c>
      <c r="Q34" s="16">
        <f t="shared" si="24"/>
        <v>28785.461</v>
      </c>
      <c r="R34" s="16">
        <f t="shared" si="24"/>
        <v>35368.482710000004</v>
      </c>
      <c r="S34" s="16">
        <f t="shared" si="24"/>
        <v>31965.494059999997</v>
      </c>
      <c r="U34" s="36">
        <f>SUM(C34:T34)</f>
        <v>606804.8572739998</v>
      </c>
    </row>
    <row r="35" s="10" customFormat="1" ht="13.5" customHeight="1"/>
    <row r="36" spans="3:19" s="10" customFormat="1" ht="13.5" customHeight="1">
      <c r="C36" s="58">
        <f>C32+C27+C23+C20+C15+C11</f>
        <v>5.119992512318551</v>
      </c>
      <c r="D36" s="58">
        <f aca="true" t="shared" si="25" ref="D36:S36">D32+D27+D23+D20+D15+D11</f>
        <v>5.205730902383656</v>
      </c>
      <c r="E36" s="58">
        <f t="shared" si="25"/>
        <v>4.834945858323338</v>
      </c>
      <c r="F36" s="58">
        <f t="shared" si="25"/>
        <v>5.015498256091166</v>
      </c>
      <c r="G36" s="58">
        <f t="shared" si="25"/>
        <v>4.881500844519016</v>
      </c>
      <c r="H36" s="58">
        <f t="shared" si="25"/>
        <v>5.330522395107284</v>
      </c>
      <c r="I36" s="58">
        <f t="shared" si="25"/>
        <v>4.827688595605512</v>
      </c>
      <c r="J36" s="58">
        <f t="shared" si="25"/>
        <v>5.034572063208111</v>
      </c>
      <c r="K36" s="58">
        <f t="shared" si="25"/>
        <v>5.230883545069571</v>
      </c>
      <c r="L36" s="58">
        <f t="shared" si="25"/>
        <v>4.982322516570183</v>
      </c>
      <c r="M36" s="58">
        <f t="shared" si="25"/>
        <v>4.950060271113455</v>
      </c>
      <c r="N36" s="58">
        <f t="shared" si="25"/>
        <v>4.587803122828957</v>
      </c>
      <c r="O36" s="58">
        <f t="shared" si="25"/>
        <v>5.091423918918919</v>
      </c>
      <c r="P36" s="58">
        <f t="shared" si="25"/>
        <v>5.321184499387137</v>
      </c>
      <c r="Q36" s="58">
        <f t="shared" si="25"/>
        <v>5.088508333333333</v>
      </c>
      <c r="R36" s="58">
        <f t="shared" si="25"/>
        <v>5.031265150213226</v>
      </c>
      <c r="S36" s="58">
        <f t="shared" si="25"/>
        <v>5.174496416519953</v>
      </c>
    </row>
    <row r="37" s="31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2017-12-25T13:31:30Z</dcterms:modified>
  <cp:category/>
  <cp:version/>
  <cp:contentType/>
  <cp:contentStatus/>
</cp:coreProperties>
</file>